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HDD1\회사관련\우미이노베이션\웹\우미이노베이션홈페이지컨셉\옵토마 홈페이지 제품자료\EH412ST\"/>
    </mc:Choice>
  </mc:AlternateContent>
  <bookViews>
    <workbookView xWindow="0" yWindow="0" windowWidth="28800" windowHeight="12285"/>
  </bookViews>
  <sheets>
    <sheet name="EH412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I38" i="1"/>
  <c r="F38" i="1"/>
  <c r="K37" i="1"/>
  <c r="I37" i="1"/>
  <c r="F37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O32" i="1"/>
  <c r="N32" i="1"/>
  <c r="M32" i="1"/>
  <c r="L32" i="1"/>
  <c r="K32" i="1"/>
  <c r="J32" i="1"/>
  <c r="I32" i="1"/>
  <c r="H32" i="1"/>
  <c r="G32" i="1"/>
  <c r="F32" i="1"/>
  <c r="E32" i="1"/>
  <c r="P31" i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J26" i="1"/>
  <c r="G26" i="1"/>
  <c r="J25" i="1"/>
  <c r="G25" i="1"/>
  <c r="J23" i="1"/>
  <c r="G23" i="1"/>
  <c r="J22" i="1"/>
  <c r="G22" i="1"/>
  <c r="M20" i="1"/>
  <c r="K20" i="1"/>
  <c r="I20" i="1"/>
  <c r="F20" i="1"/>
  <c r="M19" i="1"/>
  <c r="K19" i="1"/>
  <c r="I19" i="1"/>
  <c r="F19" i="1"/>
  <c r="P16" i="1"/>
  <c r="O16" i="1"/>
  <c r="N16" i="1"/>
  <c r="M16" i="1"/>
  <c r="L16" i="1"/>
  <c r="K16" i="1"/>
  <c r="J16" i="1"/>
  <c r="I16" i="1"/>
  <c r="H16" i="1"/>
  <c r="G16" i="1"/>
  <c r="F16" i="1"/>
  <c r="E16" i="1"/>
  <c r="P15" i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<sst xmlns="http://schemas.openxmlformats.org/spreadsheetml/2006/main" count="56" uniqueCount="49">
  <si>
    <t>Projection Distance:</t>
    <phoneticPr fontId="4" type="noConversion"/>
  </si>
  <si>
    <t>1 ~ 7.5 M</t>
    <phoneticPr fontId="4" type="noConversion"/>
  </si>
  <si>
    <t>Projection Lens:</t>
    <phoneticPr fontId="4" type="noConversion"/>
  </si>
  <si>
    <t>F = 2.8, f = 7.42@89"</t>
    <phoneticPr fontId="4" type="noConversion"/>
  </si>
  <si>
    <t>Throw Ratio:</t>
    <phoneticPr fontId="4" type="noConversion"/>
  </si>
  <si>
    <t>~</t>
  </si>
  <si>
    <t>:1  Distance/Width</t>
    <phoneticPr fontId="4" type="noConversion"/>
  </si>
  <si>
    <t>Offset Ratio:</t>
    <phoneticPr fontId="4" type="noConversion"/>
  </si>
  <si>
    <t>%</t>
    <phoneticPr fontId="4" type="noConversion"/>
  </si>
  <si>
    <t>~</t>
    <phoneticPr fontId="4" type="noConversion"/>
  </si>
  <si>
    <t>Aspect ratio:</t>
    <phoneticPr fontId="4" type="noConversion"/>
  </si>
  <si>
    <t>:</t>
    <phoneticPr fontId="4" type="noConversion"/>
  </si>
  <si>
    <t>h:</t>
    <phoneticPr fontId="4" type="noConversion"/>
  </si>
  <si>
    <t>The distance from the lens center to the lower edge of the screen</t>
    <phoneticPr fontId="4" type="noConversion"/>
  </si>
  <si>
    <t xml:space="preserve"> Projection Distance (M)</t>
    <phoneticPr fontId="4" type="noConversion"/>
  </si>
  <si>
    <t xml:space="preserve"> Screen Size 16:9 (inch)</t>
    <phoneticPr fontId="4" type="noConversion"/>
  </si>
  <si>
    <t>Max</t>
    <phoneticPr fontId="4" type="noConversion"/>
  </si>
  <si>
    <t>Min</t>
    <phoneticPr fontId="4" type="noConversion"/>
  </si>
  <si>
    <t>Diagonal /inch</t>
    <phoneticPr fontId="4" type="noConversion"/>
  </si>
  <si>
    <t>Offset</t>
    <phoneticPr fontId="4" type="noConversion"/>
  </si>
  <si>
    <t>Angle</t>
    <phoneticPr fontId="4" type="noConversion"/>
  </si>
  <si>
    <t>4:3 Mode Diagonal /inch</t>
    <phoneticPr fontId="4" type="noConversion"/>
  </si>
  <si>
    <r>
      <t xml:space="preserve">Enter your distance:(M) </t>
    </r>
    <r>
      <rPr>
        <b/>
        <sz val="10"/>
        <color indexed="10"/>
        <rFont val="細明體"/>
        <family val="3"/>
        <charset val="136"/>
      </rPr>
      <t>→</t>
    </r>
    <phoneticPr fontId="4" type="noConversion"/>
  </si>
  <si>
    <t>Max 4:3</t>
    <phoneticPr fontId="4" type="noConversion"/>
  </si>
  <si>
    <t>Screen</t>
    <phoneticPr fontId="4" type="noConversion"/>
  </si>
  <si>
    <t>Width:</t>
    <phoneticPr fontId="4" type="noConversion"/>
  </si>
  <si>
    <t>~</t>
    <phoneticPr fontId="4" type="noConversion"/>
  </si>
  <si>
    <t>Height:</t>
    <phoneticPr fontId="4" type="noConversion"/>
  </si>
  <si>
    <t>~</t>
    <phoneticPr fontId="4" type="noConversion"/>
  </si>
  <si>
    <t>Max 16:9</t>
    <phoneticPr fontId="4" type="noConversion"/>
  </si>
  <si>
    <t>Screen</t>
    <phoneticPr fontId="4" type="noConversion"/>
  </si>
  <si>
    <t>Width:</t>
    <phoneticPr fontId="4" type="noConversion"/>
  </si>
  <si>
    <t xml:space="preserve"> Screen Size 16:9 (inch)</t>
    <phoneticPr fontId="4" type="noConversion"/>
  </si>
  <si>
    <t xml:space="preserve"> Projection Distance (M)</t>
    <phoneticPr fontId="4" type="noConversion"/>
  </si>
  <si>
    <t>Min</t>
    <phoneticPr fontId="4" type="noConversion"/>
  </si>
  <si>
    <t>Screen Width:(cm)</t>
    <phoneticPr fontId="4" type="noConversion"/>
  </si>
  <si>
    <t>Screen Height:(cm)</t>
    <phoneticPr fontId="4" type="noConversion"/>
  </si>
  <si>
    <r>
      <t xml:space="preserve">offset </t>
    </r>
    <r>
      <rPr>
        <b/>
        <sz val="10"/>
        <color indexed="16"/>
        <rFont val="細明體"/>
        <family val="3"/>
        <charset val="136"/>
      </rPr>
      <t xml:space="preserve">最低 </t>
    </r>
    <r>
      <rPr>
        <b/>
        <sz val="10"/>
        <color indexed="16"/>
        <rFont val="Tahoma"/>
        <family val="2"/>
      </rPr>
      <t>h</t>
    </r>
    <phoneticPr fontId="4" type="noConversion"/>
  </si>
  <si>
    <r>
      <t xml:space="preserve">offset </t>
    </r>
    <r>
      <rPr>
        <b/>
        <sz val="10"/>
        <color indexed="16"/>
        <rFont val="細明體"/>
        <family val="3"/>
        <charset val="136"/>
      </rPr>
      <t>最低</t>
    </r>
    <r>
      <rPr>
        <b/>
        <sz val="10"/>
        <color indexed="16"/>
        <rFont val="Tahoma"/>
        <family val="2"/>
      </rPr>
      <t xml:space="preserve"> h</t>
    </r>
    <phoneticPr fontId="4" type="noConversion"/>
  </si>
  <si>
    <t>Projection Distance /M</t>
    <phoneticPr fontId="4" type="noConversion"/>
  </si>
  <si>
    <t>Angle</t>
    <phoneticPr fontId="4" type="noConversion"/>
  </si>
  <si>
    <t>Offset(h)</t>
    <phoneticPr fontId="4" type="noConversion"/>
  </si>
  <si>
    <r>
      <t xml:space="preserve">Enter your 16:9 screen size:(inch) </t>
    </r>
    <r>
      <rPr>
        <b/>
        <sz val="10"/>
        <color indexed="10"/>
        <rFont val="細明體"/>
        <family val="3"/>
        <charset val="136"/>
      </rPr>
      <t>→</t>
    </r>
    <phoneticPr fontId="4" type="noConversion"/>
  </si>
  <si>
    <t>Min</t>
    <phoneticPr fontId="4" type="noConversion"/>
  </si>
  <si>
    <t>Max</t>
    <phoneticPr fontId="4" type="noConversion"/>
  </si>
  <si>
    <t>Screen Width :(cm)</t>
    <phoneticPr fontId="4" type="noConversion"/>
  </si>
  <si>
    <t>Screen Height:(cm)</t>
    <phoneticPr fontId="4" type="noConversion"/>
  </si>
  <si>
    <t xml:space="preserve"> </t>
    <phoneticPr fontId="4" type="noConversion"/>
  </si>
  <si>
    <t>EH412ST Projection Distance calculate sheet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</si>
</sst>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_);[Red]\(0.000\)"/>
    <numFmt numFmtId="177" formatCode="0.0_ "/>
    <numFmt numFmtId="178" formatCode="##0.##\ &quot;/inch&quot;"/>
    <numFmt numFmtId="179" formatCode="##0.##\ &quot;cm&quot;"/>
    <numFmt numFmtId="180" formatCode="##0.##\ &quot;˚&quot;"/>
    <numFmt numFmtId="181" formatCode="###.##\ &quot;/inch&quot;"/>
    <numFmt numFmtId="182" formatCode="###.#\ &quot;/cm&quot;"/>
    <numFmt numFmtId="183" formatCode="0.00_);[Red]\(0.00\)"/>
    <numFmt numFmtId="184" formatCode="##0.00\ &quot;/meter&quot;"/>
    <numFmt numFmtId="185" formatCode="0.##\ &quot;cm&quot;"/>
    <numFmt numFmtId="186" formatCode="0.00_ "/>
  </numFmts>
  <fonts count="15">
    <font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돋움"/>
      <family val="3"/>
      <charset val="129"/>
    </font>
    <font>
      <sz val="9"/>
      <name val="細明體"/>
      <family val="3"/>
      <charset val="136"/>
    </font>
    <font>
      <u/>
      <sz val="10"/>
      <color indexed="12"/>
      <name val="Tahoma"/>
      <family val="2"/>
    </font>
    <font>
      <u/>
      <sz val="20"/>
      <color indexed="12"/>
      <name val="Tahoma"/>
      <family val="2"/>
    </font>
    <font>
      <sz val="10"/>
      <color rgb="FFFF0000"/>
      <name val="Tahoma"/>
      <family val="2"/>
    </font>
    <font>
      <b/>
      <sz val="10"/>
      <color indexed="16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細明體"/>
      <family val="3"/>
      <charset val="136"/>
    </font>
    <font>
      <sz val="10"/>
      <color indexed="48"/>
      <name val="Tahoma"/>
      <family val="2"/>
    </font>
    <font>
      <b/>
      <sz val="10"/>
      <color indexed="16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6">
    <xf numFmtId="0" fontId="0" fillId="0" borderId="0" xfId="0"/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17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8" fillId="3" borderId="0" xfId="0" applyFont="1" applyFill="1" applyProtection="1"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77" fontId="0" fillId="0" borderId="10" xfId="0" applyNumberFormat="1" applyBorder="1" applyAlignment="1" applyProtection="1">
      <alignment horizontal="center"/>
      <protection hidden="1"/>
    </xf>
    <xf numFmtId="177" fontId="0" fillId="0" borderId="11" xfId="0" applyNumberForma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177" fontId="0" fillId="0" borderId="4" xfId="0" applyNumberFormat="1" applyBorder="1" applyAlignment="1" applyProtection="1">
      <alignment horizontal="center"/>
      <protection hidden="1"/>
    </xf>
    <xf numFmtId="177" fontId="0" fillId="0" borderId="5" xfId="0" applyNumberForma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177" fontId="0" fillId="0" borderId="16" xfId="0" applyNumberFormat="1" applyBorder="1" applyAlignment="1" applyProtection="1">
      <alignment horizontal="center"/>
      <protection hidden="1"/>
    </xf>
    <xf numFmtId="177" fontId="0" fillId="0" borderId="17" xfId="0" applyNumberForma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77" fontId="0" fillId="0" borderId="0" xfId="0" applyNumberForma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0" fillId="0" borderId="0" xfId="0" applyBorder="1" applyProtection="1">
      <protection hidden="1"/>
    </xf>
    <xf numFmtId="0" fontId="9" fillId="6" borderId="21" xfId="0" applyFont="1" applyFill="1" applyBorder="1" applyAlignment="1" applyProtection="1">
      <alignment horizontal="center"/>
      <protection locked="0"/>
    </xf>
    <xf numFmtId="177" fontId="9" fillId="0" borderId="22" xfId="0" applyNumberFormat="1" applyFont="1" applyBorder="1" applyAlignment="1" applyProtection="1">
      <alignment horizontal="center"/>
      <protection hidden="1"/>
    </xf>
    <xf numFmtId="177" fontId="9" fillId="0" borderId="10" xfId="0" applyNumberFormat="1" applyFont="1" applyBorder="1" applyAlignment="1" applyProtection="1">
      <alignment horizontal="center"/>
      <protection hidden="1"/>
    </xf>
    <xf numFmtId="177" fontId="9" fillId="0" borderId="0" xfId="0" applyNumberFormat="1" applyFont="1" applyBorder="1" applyAlignment="1" applyProtection="1">
      <alignment horizontal="center"/>
      <protection hidden="1"/>
    </xf>
    <xf numFmtId="178" fontId="10" fillId="0" borderId="0" xfId="0" applyNumberFormat="1" applyFont="1" applyBorder="1" applyAlignment="1" applyProtection="1">
      <alignment horizontal="center"/>
      <protection hidden="1"/>
    </xf>
    <xf numFmtId="179" fontId="10" fillId="0" borderId="0" xfId="0" applyNumberFormat="1" applyFont="1" applyBorder="1" applyAlignment="1" applyProtection="1">
      <alignment horizontal="center"/>
      <protection hidden="1"/>
    </xf>
    <xf numFmtId="180" fontId="10" fillId="0" borderId="0" xfId="0" applyNumberFormat="1" applyFont="1" applyBorder="1" applyAlignment="1" applyProtection="1">
      <alignment horizontal="center"/>
      <protection hidden="1"/>
    </xf>
    <xf numFmtId="181" fontId="9" fillId="0" borderId="0" xfId="0" applyNumberFormat="1" applyFont="1" applyBorder="1" applyAlignment="1" applyProtection="1">
      <alignment horizontal="center"/>
      <protection hidden="1"/>
    </xf>
    <xf numFmtId="181" fontId="9" fillId="0" borderId="0" xfId="0" applyNumberFormat="1" applyFont="1" applyBorder="1" applyAlignment="1" applyProtection="1">
      <alignment horizontal="right"/>
      <protection hidden="1"/>
    </xf>
    <xf numFmtId="182" fontId="9" fillId="0" borderId="0" xfId="0" applyNumberFormat="1" applyFont="1" applyBorder="1" applyAlignment="1" applyProtection="1">
      <alignment horizontal="center"/>
      <protection hidden="1"/>
    </xf>
    <xf numFmtId="177" fontId="0" fillId="0" borderId="19" xfId="0" applyNumberFormat="1" applyBorder="1" applyAlignment="1" applyProtection="1">
      <alignment horizontal="center"/>
      <protection hidden="1"/>
    </xf>
    <xf numFmtId="177" fontId="9" fillId="0" borderId="0" xfId="0" applyNumberFormat="1" applyFont="1" applyBorder="1" applyAlignment="1" applyProtection="1">
      <alignment horizontal="right"/>
      <protection hidden="1"/>
    </xf>
    <xf numFmtId="182" fontId="9" fillId="0" borderId="19" xfId="0" applyNumberFormat="1" applyFont="1" applyBorder="1" applyAlignment="1" applyProtection="1">
      <alignment horizontal="center"/>
      <protection hidden="1"/>
    </xf>
    <xf numFmtId="183" fontId="13" fillId="0" borderId="16" xfId="0" applyNumberFormat="1" applyFont="1" applyBorder="1" applyProtection="1">
      <protection hidden="1"/>
    </xf>
    <xf numFmtId="183" fontId="13" fillId="0" borderId="17" xfId="0" applyNumberFormat="1" applyFont="1" applyBorder="1" applyProtection="1">
      <protection hidden="1"/>
    </xf>
    <xf numFmtId="183" fontId="13" fillId="0" borderId="0" xfId="0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83" fontId="13" fillId="0" borderId="0" xfId="0" applyNumberFormat="1" applyFont="1" applyBorder="1" applyAlignment="1" applyProtection="1">
      <alignment horizontal="right"/>
      <protection hidden="1"/>
    </xf>
    <xf numFmtId="183" fontId="13" fillId="0" borderId="19" xfId="0" applyNumberFormat="1" applyFont="1" applyBorder="1" applyAlignment="1" applyProtection="1">
      <alignment horizontal="right"/>
      <protection hidden="1"/>
    </xf>
    <xf numFmtId="183" fontId="13" fillId="0" borderId="0" xfId="0" applyNumberFormat="1" applyFont="1" applyFill="1" applyBorder="1" applyAlignment="1" applyProtection="1">
      <alignment horizontal="right"/>
      <protection hidden="1"/>
    </xf>
    <xf numFmtId="183" fontId="13" fillId="3" borderId="23" xfId="0" applyNumberFormat="1" applyFont="1" applyFill="1" applyBorder="1" applyAlignment="1" applyProtection="1">
      <alignment horizontal="right"/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85" fontId="9" fillId="0" borderId="10" xfId="0" applyNumberFormat="1" applyFont="1" applyBorder="1" applyAlignment="1" applyProtection="1">
      <alignment horizontal="center"/>
      <protection hidden="1"/>
    </xf>
    <xf numFmtId="185" fontId="9" fillId="0" borderId="0" xfId="0" applyNumberFormat="1" applyFont="1" applyBorder="1" applyAlignment="1" applyProtection="1">
      <alignment horizontal="center"/>
      <protection hidden="1"/>
    </xf>
    <xf numFmtId="184" fontId="10" fillId="0" borderId="0" xfId="0" applyNumberFormat="1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10" fontId="0" fillId="0" borderId="13" xfId="0" applyNumberFormat="1" applyBorder="1" applyProtection="1"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6" fillId="0" borderId="0" xfId="1" applyFont="1" applyFill="1" applyBorder="1" applyAlignment="1" applyProtection="1">
      <alignment vertical="center"/>
      <protection hidden="1"/>
    </xf>
    <xf numFmtId="184" fontId="10" fillId="0" borderId="10" xfId="0" applyNumberFormat="1" applyFont="1" applyBorder="1" applyAlignment="1" applyProtection="1">
      <alignment horizontal="center"/>
      <protection hidden="1"/>
    </xf>
    <xf numFmtId="180" fontId="10" fillId="0" borderId="10" xfId="0" applyNumberFormat="1" applyFont="1" applyBorder="1" applyAlignment="1" applyProtection="1">
      <alignment horizontal="center"/>
      <protection hidden="1"/>
    </xf>
    <xf numFmtId="0" fontId="9" fillId="0" borderId="10" xfId="2" applyFont="1" applyBorder="1" applyProtection="1">
      <protection hidden="1"/>
    </xf>
    <xf numFmtId="186" fontId="9" fillId="0" borderId="24" xfId="2" applyNumberFormat="1" applyFont="1" applyBorder="1" applyAlignment="1" applyProtection="1">
      <alignment horizontal="center" vertical="center"/>
      <protection hidden="1"/>
    </xf>
    <xf numFmtId="186" fontId="9" fillId="0" borderId="25" xfId="2" applyNumberFormat="1" applyFont="1" applyBorder="1" applyAlignment="1" applyProtection="1">
      <alignment horizontal="center" vertical="center"/>
      <protection hidden="1"/>
    </xf>
    <xf numFmtId="186" fontId="9" fillId="0" borderId="22" xfId="2" applyNumberFormat="1" applyFont="1" applyBorder="1" applyAlignment="1" applyProtection="1">
      <alignment horizontal="center" vertical="center"/>
      <protection hidden="1"/>
    </xf>
    <xf numFmtId="186" fontId="9" fillId="0" borderId="10" xfId="2" applyNumberFormat="1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center"/>
      <protection hidden="1"/>
    </xf>
    <xf numFmtId="177" fontId="10" fillId="0" borderId="10" xfId="0" applyNumberFormat="1" applyFont="1" applyBorder="1" applyAlignment="1" applyProtection="1">
      <alignment horizontal="center"/>
      <protection hidden="1"/>
    </xf>
    <xf numFmtId="0" fontId="11" fillId="5" borderId="23" xfId="0" applyFont="1" applyFill="1" applyBorder="1" applyAlignment="1" applyProtection="1">
      <protection hidden="1"/>
    </xf>
    <xf numFmtId="0" fontId="11" fillId="5" borderId="0" xfId="0" applyFont="1" applyFill="1" applyBorder="1" applyAlignment="1" applyProtection="1">
      <protection hidden="1"/>
    </xf>
    <xf numFmtId="0" fontId="11" fillId="5" borderId="20" xfId="0" applyFont="1" applyFill="1" applyBorder="1" applyAlignment="1" applyProtection="1">
      <protection hidden="1"/>
    </xf>
    <xf numFmtId="179" fontId="10" fillId="0" borderId="10" xfId="0" applyNumberFormat="1" applyFont="1" applyBorder="1" applyAlignment="1" applyProtection="1">
      <alignment horizontal="center"/>
      <protection hidden="1"/>
    </xf>
    <xf numFmtId="181" fontId="9" fillId="0" borderId="15" xfId="0" applyNumberFormat="1" applyFont="1" applyBorder="1" applyAlignment="1" applyProtection="1">
      <alignment horizontal="right"/>
      <protection hidden="1"/>
    </xf>
    <xf numFmtId="0" fontId="0" fillId="0" borderId="16" xfId="0" applyBorder="1" applyAlignment="1"/>
    <xf numFmtId="0" fontId="0" fillId="0" borderId="0" xfId="0" applyAlignment="1" applyProtection="1">
      <alignment horizontal="center"/>
      <protection hidden="1"/>
    </xf>
    <xf numFmtId="181" fontId="8" fillId="3" borderId="10" xfId="0" applyNumberFormat="1" applyFont="1" applyFill="1" applyBorder="1" applyAlignment="1" applyProtection="1">
      <alignment horizontal="right"/>
      <protection hidden="1"/>
    </xf>
    <xf numFmtId="0" fontId="0" fillId="3" borderId="10" xfId="0" applyFill="1" applyBorder="1" applyAlignment="1"/>
    <xf numFmtId="0" fontId="0" fillId="0" borderId="0" xfId="0" applyAlignment="1" applyProtection="1">
      <alignment horizontal="center" vertical="center"/>
      <protection hidden="1"/>
    </xf>
    <xf numFmtId="182" fontId="9" fillId="0" borderId="0" xfId="0" applyNumberFormat="1" applyFont="1" applyBorder="1" applyAlignment="1" applyProtection="1">
      <alignment horizontal="center"/>
      <protection hidden="1"/>
    </xf>
    <xf numFmtId="182" fontId="9" fillId="0" borderId="19" xfId="0" applyNumberFormat="1" applyFont="1" applyBorder="1" applyAlignment="1" applyProtection="1">
      <alignment horizontal="center"/>
      <protection hidden="1"/>
    </xf>
    <xf numFmtId="182" fontId="9" fillId="0" borderId="10" xfId="0" applyNumberFormat="1" applyFont="1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left" vertical="center"/>
      <protection hidden="1"/>
    </xf>
    <xf numFmtId="0" fontId="9" fillId="4" borderId="6" xfId="0" applyFont="1" applyFill="1" applyBorder="1" applyAlignment="1" applyProtection="1">
      <alignment horizontal="left" vertical="center"/>
      <protection hidden="1"/>
    </xf>
    <xf numFmtId="0" fontId="9" fillId="4" borderId="2" xfId="0" applyFont="1" applyFill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11" fillId="5" borderId="18" xfId="0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178" fontId="10" fillId="0" borderId="10" xfId="0" applyNumberFormat="1" applyFont="1" applyBorder="1" applyAlignment="1" applyProtection="1">
      <alignment horizontal="center"/>
      <protection hidden="1"/>
    </xf>
    <xf numFmtId="0" fontId="0" fillId="0" borderId="0" xfId="0" applyAlignment="1"/>
    <xf numFmtId="0" fontId="7" fillId="0" borderId="0" xfId="0" applyNumberFormat="1" applyFont="1" applyAlignment="1" applyProtection="1">
      <alignment horizontal="center"/>
      <protection hidden="1"/>
    </xf>
    <xf numFmtId="0" fontId="8" fillId="3" borderId="0" xfId="0" applyNumberFormat="1" applyFont="1" applyFill="1" applyAlignment="1" applyProtection="1">
      <alignment horizontal="center"/>
      <protection hidden="1"/>
    </xf>
    <xf numFmtId="0" fontId="0" fillId="3" borderId="0" xfId="0" applyFill="1" applyAlignment="1"/>
  </cellXfs>
  <cellStyles count="3">
    <cellStyle name="一般 2" xfId="2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466725</xdr:colOff>
      <xdr:row>1</xdr:row>
      <xdr:rowOff>85725</xdr:rowOff>
    </xdr:from>
    <xdr:to>
      <xdr:col>18</xdr:col>
      <xdr:colOff>266700</xdr:colOff>
      <xdr:row>11</xdr:row>
      <xdr:rowOff>152400</xdr:rowOff>
    </xdr:to>
    <xdr:pic>
      <xdr:nvPicPr>
        <xdr:cNvPr id="2" name="Picture 1" descr="HD65_FIX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95275"/>
          <a:ext cx="455295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workbookViewId="0">
      <selection activeCell="T25" sqref="T25"/>
    </sheetView>
  </sheetViews>
  <sheetFormatPr defaultRowHeight="12.75"/>
  <cols>
    <col min="1" max="1" width="18" style="3" customWidth="1"/>
    <col min="2" max="2" width="10" style="3" customWidth="1"/>
    <col min="3" max="3" width="7.42578125" style="3" customWidth="1"/>
    <col min="4" max="4" width="9.85546875" style="3" customWidth="1"/>
    <col min="5" max="5" width="8.42578125" style="3" customWidth="1"/>
    <col min="6" max="16" width="7.5703125" style="3" customWidth="1"/>
    <col min="17" max="18" width="9.140625" style="3"/>
    <col min="19" max="19" width="6.140625" style="3" customWidth="1"/>
    <col min="20" max="16384" width="9.140625" style="3"/>
  </cols>
  <sheetData>
    <row r="1" spans="1:23" ht="16.5" customHeight="1">
      <c r="A1" s="1" t="s">
        <v>48</v>
      </c>
      <c r="B1" s="1"/>
      <c r="C1" s="1"/>
      <c r="D1" s="2"/>
      <c r="E1" s="2"/>
      <c r="F1" s="2"/>
      <c r="T1" s="46"/>
      <c r="U1" s="46"/>
      <c r="V1" s="46"/>
      <c r="W1" s="46"/>
    </row>
    <row r="2" spans="1:23" ht="12.75" customHeight="1">
      <c r="T2" s="74"/>
      <c r="U2" s="74"/>
      <c r="V2" s="74"/>
      <c r="W2" s="46"/>
    </row>
    <row r="3" spans="1:23" ht="12.75" customHeight="1">
      <c r="A3" s="3" t="s">
        <v>0</v>
      </c>
      <c r="B3" s="92" t="s">
        <v>1</v>
      </c>
      <c r="C3" s="92"/>
      <c r="D3" s="92"/>
      <c r="E3" s="92"/>
      <c r="T3" s="74"/>
      <c r="U3" s="74"/>
      <c r="V3" s="74"/>
      <c r="W3" s="46"/>
    </row>
    <row r="4" spans="1:23">
      <c r="A4" s="3" t="s">
        <v>2</v>
      </c>
      <c r="B4" s="92" t="s">
        <v>3</v>
      </c>
      <c r="C4" s="92"/>
      <c r="D4" s="92"/>
      <c r="E4" s="92"/>
      <c r="F4" s="112"/>
      <c r="T4" s="46"/>
      <c r="U4" s="46"/>
      <c r="V4" s="46"/>
      <c r="W4" s="46"/>
    </row>
    <row r="5" spans="1:23">
      <c r="A5" s="3" t="s">
        <v>4</v>
      </c>
      <c r="B5" s="4">
        <v>0.499</v>
      </c>
      <c r="C5" s="5" t="s">
        <v>5</v>
      </c>
      <c r="D5" s="4">
        <v>0.499</v>
      </c>
      <c r="E5" s="6" t="s">
        <v>6</v>
      </c>
      <c r="T5" s="46"/>
      <c r="U5" s="46"/>
      <c r="V5" s="46"/>
      <c r="W5" s="46"/>
    </row>
    <row r="6" spans="1:23">
      <c r="A6" s="3" t="s">
        <v>7</v>
      </c>
      <c r="B6" s="113">
        <v>116</v>
      </c>
      <c r="C6" s="113"/>
      <c r="D6" s="113"/>
      <c r="E6" s="7" t="s">
        <v>8</v>
      </c>
      <c r="F6" s="8" t="s">
        <v>9</v>
      </c>
      <c r="G6" s="113">
        <v>116</v>
      </c>
      <c r="H6" s="113"/>
      <c r="I6" s="113"/>
      <c r="J6" s="7" t="s">
        <v>8</v>
      </c>
      <c r="T6" s="46"/>
      <c r="U6" s="46"/>
      <c r="V6" s="46"/>
      <c r="W6" s="46"/>
    </row>
    <row r="7" spans="1:23">
      <c r="A7" s="3" t="s">
        <v>10</v>
      </c>
      <c r="B7" s="9">
        <v>16</v>
      </c>
      <c r="C7" s="9" t="s">
        <v>11</v>
      </c>
      <c r="D7" s="9">
        <v>9</v>
      </c>
      <c r="E7" s="9"/>
      <c r="T7" s="46"/>
      <c r="U7" s="46"/>
      <c r="V7" s="46"/>
      <c r="W7" s="46"/>
    </row>
    <row r="8" spans="1:23">
      <c r="A8" s="10" t="s">
        <v>12</v>
      </c>
      <c r="B8" s="114" t="s">
        <v>13</v>
      </c>
      <c r="C8" s="115"/>
      <c r="D8" s="115"/>
      <c r="E8" s="115"/>
      <c r="F8" s="115"/>
      <c r="G8" s="115"/>
      <c r="H8" s="112"/>
      <c r="I8" s="112"/>
      <c r="T8" s="46"/>
      <c r="U8" s="46"/>
      <c r="V8" s="46"/>
      <c r="W8" s="46"/>
    </row>
    <row r="9" spans="1:23">
      <c r="B9" s="9"/>
      <c r="C9" s="9"/>
      <c r="D9" s="9"/>
      <c r="E9" s="9"/>
      <c r="T9" s="46"/>
      <c r="U9" s="46"/>
      <c r="V9" s="46"/>
      <c r="W9" s="46"/>
    </row>
    <row r="10" spans="1:23">
      <c r="B10" s="9"/>
      <c r="C10" s="9"/>
      <c r="D10" s="9"/>
      <c r="E10" s="9"/>
      <c r="T10" s="46"/>
      <c r="U10" s="46"/>
      <c r="V10" s="46"/>
      <c r="W10" s="46"/>
    </row>
    <row r="11" spans="1:23">
      <c r="B11" s="9"/>
      <c r="C11" s="9"/>
      <c r="D11" s="9"/>
      <c r="E11" s="9"/>
    </row>
    <row r="12" spans="1:23">
      <c r="B12" s="9"/>
      <c r="C12" s="9"/>
      <c r="D12" s="9"/>
      <c r="E12" s="9"/>
    </row>
    <row r="13" spans="1:23" ht="13.5" thickBot="1"/>
    <row r="14" spans="1:23" ht="16.5" customHeight="1">
      <c r="A14" s="99" t="s">
        <v>14</v>
      </c>
      <c r="B14" s="100"/>
      <c r="C14" s="100"/>
      <c r="D14" s="101"/>
      <c r="E14" s="11">
        <v>1.5</v>
      </c>
      <c r="F14" s="11">
        <v>2</v>
      </c>
      <c r="G14" s="11">
        <v>2.5</v>
      </c>
      <c r="H14" s="11">
        <v>3</v>
      </c>
      <c r="I14" s="11">
        <v>3.5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1">
        <v>9</v>
      </c>
      <c r="P14" s="12">
        <v>10</v>
      </c>
    </row>
    <row r="15" spans="1:23">
      <c r="A15" s="102" t="s">
        <v>15</v>
      </c>
      <c r="B15" s="103"/>
      <c r="C15" s="104"/>
      <c r="D15" s="13" t="s">
        <v>16</v>
      </c>
      <c r="E15" s="14">
        <f t="shared" ref="E15:P15" si="0">SUM(E14)/$B$5*39.371/$B$7*(SQRT(SUMX2PY2($B$7,$D$7)))</f>
        <v>135.78822988682077</v>
      </c>
      <c r="F15" s="14">
        <f t="shared" si="0"/>
        <v>181.0509731824277</v>
      </c>
      <c r="G15" s="14">
        <f t="shared" si="0"/>
        <v>226.31371647803465</v>
      </c>
      <c r="H15" s="14">
        <f t="shared" si="0"/>
        <v>271.57645977364155</v>
      </c>
      <c r="I15" s="14">
        <f t="shared" si="0"/>
        <v>316.83920306924853</v>
      </c>
      <c r="J15" s="14">
        <f t="shared" si="0"/>
        <v>362.10194636485539</v>
      </c>
      <c r="K15" s="14">
        <f t="shared" si="0"/>
        <v>452.6274329560693</v>
      </c>
      <c r="L15" s="14">
        <f t="shared" si="0"/>
        <v>543.15291954728309</v>
      </c>
      <c r="M15" s="14">
        <f t="shared" si="0"/>
        <v>633.67840613849705</v>
      </c>
      <c r="N15" s="14">
        <f t="shared" si="0"/>
        <v>724.20389272971079</v>
      </c>
      <c r="O15" s="14">
        <f t="shared" si="0"/>
        <v>814.72937932092475</v>
      </c>
      <c r="P15" s="15">
        <f t="shared" si="0"/>
        <v>905.2548659121386</v>
      </c>
    </row>
    <row r="16" spans="1:23" ht="13.5" thickBot="1">
      <c r="A16" s="105"/>
      <c r="B16" s="106"/>
      <c r="C16" s="107"/>
      <c r="D16" s="16" t="s">
        <v>17</v>
      </c>
      <c r="E16" s="17">
        <f t="shared" ref="E16:P16" si="1">SUM(E14)/$D$5*39.371/$B$7*(SQRT(SUMX2PY2($B$7,$D$7)))</f>
        <v>135.78822988682077</v>
      </c>
      <c r="F16" s="17">
        <f t="shared" si="1"/>
        <v>181.0509731824277</v>
      </c>
      <c r="G16" s="17">
        <f t="shared" si="1"/>
        <v>226.31371647803465</v>
      </c>
      <c r="H16" s="17">
        <f t="shared" si="1"/>
        <v>271.57645977364155</v>
      </c>
      <c r="I16" s="17">
        <f t="shared" si="1"/>
        <v>316.83920306924853</v>
      </c>
      <c r="J16" s="17">
        <f t="shared" si="1"/>
        <v>362.10194636485539</v>
      </c>
      <c r="K16" s="17">
        <f t="shared" si="1"/>
        <v>452.6274329560693</v>
      </c>
      <c r="L16" s="17">
        <f t="shared" si="1"/>
        <v>543.15291954728309</v>
      </c>
      <c r="M16" s="17">
        <f t="shared" si="1"/>
        <v>633.67840613849705</v>
      </c>
      <c r="N16" s="17">
        <f t="shared" si="1"/>
        <v>724.20389272971079</v>
      </c>
      <c r="O16" s="17">
        <f t="shared" si="1"/>
        <v>814.72937932092475</v>
      </c>
      <c r="P16" s="18">
        <f t="shared" si="1"/>
        <v>905.2548659121386</v>
      </c>
    </row>
    <row r="17" spans="1:21">
      <c r="A17" s="19"/>
      <c r="B17" s="20"/>
      <c r="C17" s="20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1:21" ht="13.5" thickBot="1">
      <c r="A18" s="24"/>
      <c r="B18" s="25"/>
      <c r="C18" s="25"/>
      <c r="D18" s="26"/>
      <c r="E18" s="27"/>
      <c r="F18" s="85" t="s">
        <v>18</v>
      </c>
      <c r="G18" s="85"/>
      <c r="H18" s="85"/>
      <c r="I18" s="85" t="s">
        <v>19</v>
      </c>
      <c r="J18" s="85"/>
      <c r="K18" s="85" t="s">
        <v>20</v>
      </c>
      <c r="L18" s="85"/>
      <c r="M18" s="85" t="s">
        <v>21</v>
      </c>
      <c r="N18" s="85"/>
      <c r="O18" s="85"/>
      <c r="P18" s="28"/>
      <c r="Q18" s="29"/>
    </row>
    <row r="19" spans="1:21" ht="15" thickTop="1" thickBot="1">
      <c r="A19" s="108" t="s">
        <v>22</v>
      </c>
      <c r="B19" s="109"/>
      <c r="C19" s="110"/>
      <c r="D19" s="30"/>
      <c r="E19" s="31" t="s">
        <v>16</v>
      </c>
      <c r="F19" s="111" t="str">
        <f>IF(D19,(((D19)/B5*39.371)/B7*(SQRT(SUMX2PY2(B7,D7)))),"")</f>
        <v/>
      </c>
      <c r="G19" s="111"/>
      <c r="H19" s="111"/>
      <c r="I19" s="89" t="str">
        <f>IF(D19,(((F19/SQRT(SUMX2PY2(B7,D7)))*D7)*(B6/100)-((F19/SQRT(SUMX2PY2(B7,D7)))*D7))*2.54,"")</f>
        <v/>
      </c>
      <c r="J19" s="89"/>
      <c r="K19" s="76" t="str">
        <f>IF(D19,(ATAN(I19/(D19*100)))*(180/PI()),"")</f>
        <v/>
      </c>
      <c r="L19" s="76"/>
      <c r="M19" s="111" t="str">
        <f>IF(D19,F19/(SQRT(SUMX2PY2(B7,D7)))*D7/3*5,"")</f>
        <v/>
      </c>
      <c r="N19" s="111"/>
      <c r="O19" s="111"/>
      <c r="P19" s="28"/>
      <c r="Q19" s="29"/>
    </row>
    <row r="20" spans="1:21" ht="13.5" thickTop="1">
      <c r="A20" s="24"/>
      <c r="B20" s="25"/>
      <c r="C20" s="25"/>
      <c r="D20" s="26"/>
      <c r="E20" s="32" t="s">
        <v>17</v>
      </c>
      <c r="F20" s="111" t="str">
        <f>IF(D19,(((D19)/D5*39.371)/B7*(SQRT(SUMX2PY2(B7,D7)))),"")</f>
        <v/>
      </c>
      <c r="G20" s="111"/>
      <c r="H20" s="111"/>
      <c r="I20" s="89" t="str">
        <f>IF(D19,(((F20/SQRT(SUMX2PY2(B7,D7)))*D7)*(B6/100)-((F20/SQRT(SUMX2PY2(B7,D7)))*D7))*2.54,"")</f>
        <v/>
      </c>
      <c r="J20" s="89"/>
      <c r="K20" s="76" t="str">
        <f>IF(D19,(ATAN(I20/(D19*100)))*(180/PI()),"")</f>
        <v/>
      </c>
      <c r="L20" s="76"/>
      <c r="M20" s="111" t="str">
        <f>IF(D19,F20/(SQRT(SUMX2PY2(B7,D7)))*D7/3*5,"")</f>
        <v/>
      </c>
      <c r="N20" s="111"/>
      <c r="O20" s="111"/>
      <c r="P20" s="28"/>
      <c r="Q20" s="29"/>
    </row>
    <row r="21" spans="1:21">
      <c r="A21" s="24"/>
      <c r="B21" s="25"/>
      <c r="C21" s="25"/>
      <c r="D21" s="26"/>
      <c r="E21" s="33"/>
      <c r="F21" s="34"/>
      <c r="G21" s="34"/>
      <c r="H21" s="34"/>
      <c r="I21" s="35"/>
      <c r="J21" s="35"/>
      <c r="K21" s="36"/>
      <c r="L21" s="36"/>
      <c r="M21" s="34"/>
      <c r="N21" s="34"/>
      <c r="O21" s="34"/>
      <c r="P21" s="28"/>
      <c r="Q21" s="29"/>
    </row>
    <row r="22" spans="1:21">
      <c r="A22" s="24"/>
      <c r="B22" s="25"/>
      <c r="C22" s="25"/>
      <c r="D22" s="33" t="s">
        <v>23</v>
      </c>
      <c r="E22" s="37" t="s">
        <v>24</v>
      </c>
      <c r="F22" s="38" t="s">
        <v>25</v>
      </c>
      <c r="G22" s="98" t="str">
        <f>IF(D19, M20*2.54/5*4,"")</f>
        <v/>
      </c>
      <c r="H22" s="98"/>
      <c r="I22" s="27" t="s">
        <v>26</v>
      </c>
      <c r="J22" s="98" t="str">
        <f>IF(D19, M19*2.54/5*4,"")</f>
        <v/>
      </c>
      <c r="K22" s="98"/>
      <c r="L22" s="36"/>
      <c r="M22" s="34"/>
      <c r="N22" s="34"/>
      <c r="O22" s="34"/>
      <c r="P22" s="28"/>
      <c r="Q22" s="29"/>
    </row>
    <row r="23" spans="1:21">
      <c r="A23" s="24"/>
      <c r="B23" s="25"/>
      <c r="C23" s="25"/>
      <c r="D23" s="33"/>
      <c r="E23" s="37"/>
      <c r="F23" s="38" t="s">
        <v>27</v>
      </c>
      <c r="G23" s="98" t="str">
        <f>IF(D19, M20*2.54/5*3,"")</f>
        <v/>
      </c>
      <c r="H23" s="98"/>
      <c r="I23" s="27" t="s">
        <v>28</v>
      </c>
      <c r="J23" s="98" t="str">
        <f>IF(D19, M19*2.54/5*3,"")</f>
        <v/>
      </c>
      <c r="K23" s="98"/>
      <c r="L23" s="36"/>
      <c r="M23" s="34"/>
      <c r="N23" s="34"/>
      <c r="O23" s="34"/>
      <c r="P23" s="28"/>
      <c r="Q23" s="29"/>
    </row>
    <row r="24" spans="1:21">
      <c r="A24" s="24"/>
      <c r="B24" s="25"/>
      <c r="C24" s="25"/>
      <c r="D24" s="26"/>
      <c r="E24" s="33"/>
      <c r="F24" s="37"/>
      <c r="G24" s="38"/>
      <c r="H24" s="39"/>
      <c r="I24" s="39"/>
      <c r="J24" s="27"/>
      <c r="K24" s="27"/>
      <c r="L24" s="27"/>
      <c r="M24" s="27"/>
      <c r="N24" s="27"/>
      <c r="O24" s="27"/>
      <c r="P24" s="40"/>
    </row>
    <row r="25" spans="1:21">
      <c r="A25" s="24"/>
      <c r="B25" s="25"/>
      <c r="C25" s="25"/>
      <c r="D25" s="33" t="s">
        <v>29</v>
      </c>
      <c r="E25" s="37" t="s">
        <v>30</v>
      </c>
      <c r="F25" s="38" t="s">
        <v>31</v>
      </c>
      <c r="G25" s="98" t="str">
        <f>IF(D19, D19/D5*100,"")</f>
        <v/>
      </c>
      <c r="H25" s="98"/>
      <c r="I25" s="27" t="s">
        <v>28</v>
      </c>
      <c r="J25" s="98" t="str">
        <f>IF(D19, D19/B5*100,"")</f>
        <v/>
      </c>
      <c r="K25" s="98"/>
      <c r="L25" s="41"/>
      <c r="M25" s="37"/>
      <c r="N25" s="38"/>
      <c r="O25" s="96"/>
      <c r="P25" s="97"/>
    </row>
    <row r="26" spans="1:21">
      <c r="A26" s="24"/>
      <c r="B26" s="25"/>
      <c r="C26" s="25"/>
      <c r="D26" s="27"/>
      <c r="E26" s="37"/>
      <c r="F26" s="38" t="s">
        <v>27</v>
      </c>
      <c r="G26" s="98" t="str">
        <f>IF(D19,G25/B7*D7,"")</f>
        <v/>
      </c>
      <c r="H26" s="98"/>
      <c r="I26" s="27" t="s">
        <v>28</v>
      </c>
      <c r="J26" s="98" t="str">
        <f>IF(D19,J25/B7*D7,"")</f>
        <v/>
      </c>
      <c r="K26" s="98"/>
      <c r="L26" s="27"/>
      <c r="M26" s="37"/>
      <c r="N26" s="38"/>
      <c r="O26" s="96"/>
      <c r="P26" s="97"/>
    </row>
    <row r="27" spans="1:21" ht="13.5" thickBot="1">
      <c r="A27" s="24"/>
      <c r="B27" s="25"/>
      <c r="C27" s="25"/>
      <c r="D27" s="26"/>
      <c r="E27" s="33"/>
      <c r="F27" s="37"/>
      <c r="G27" s="38"/>
      <c r="H27" s="39"/>
      <c r="I27" s="39"/>
      <c r="J27" s="27"/>
      <c r="K27" s="27"/>
      <c r="L27" s="27"/>
      <c r="M27" s="37"/>
      <c r="N27" s="38"/>
      <c r="O27" s="39"/>
      <c r="P27" s="42"/>
    </row>
    <row r="28" spans="1:21" ht="16.5" customHeight="1">
      <c r="A28" s="99" t="s">
        <v>32</v>
      </c>
      <c r="B28" s="100"/>
      <c r="C28" s="100"/>
      <c r="D28" s="101"/>
      <c r="E28" s="11">
        <v>90</v>
      </c>
      <c r="F28" s="11">
        <v>100</v>
      </c>
      <c r="G28" s="11">
        <v>120</v>
      </c>
      <c r="H28" s="11">
        <v>140</v>
      </c>
      <c r="I28" s="11">
        <v>150</v>
      </c>
      <c r="J28" s="11">
        <v>160</v>
      </c>
      <c r="K28" s="11">
        <v>170</v>
      </c>
      <c r="L28" s="11">
        <v>180</v>
      </c>
      <c r="M28" s="11">
        <v>190</v>
      </c>
      <c r="N28" s="11">
        <v>200</v>
      </c>
      <c r="O28" s="11">
        <v>210</v>
      </c>
      <c r="P28" s="12">
        <v>220</v>
      </c>
    </row>
    <row r="29" spans="1:21">
      <c r="A29" s="102" t="s">
        <v>33</v>
      </c>
      <c r="B29" s="103"/>
      <c r="C29" s="104"/>
      <c r="D29" s="13" t="s">
        <v>34</v>
      </c>
      <c r="E29" s="14">
        <f t="shared" ref="E29:P29" si="2">SUM(E28)/SQRT(SUMX2PY2($B$7,$D$7))*$B$7*$B$5*0.0254</f>
        <v>0.99421841725549309</v>
      </c>
      <c r="F29" s="14">
        <f t="shared" si="2"/>
        <v>1.104687130283881</v>
      </c>
      <c r="G29" s="14">
        <f t="shared" si="2"/>
        <v>1.3256245563406572</v>
      </c>
      <c r="H29" s="14">
        <f t="shared" si="2"/>
        <v>1.5465619823974337</v>
      </c>
      <c r="I29" s="14">
        <f t="shared" si="2"/>
        <v>1.657030695425822</v>
      </c>
      <c r="J29" s="14">
        <f t="shared" si="2"/>
        <v>1.7674994084542099</v>
      </c>
      <c r="K29" s="14">
        <f t="shared" si="2"/>
        <v>1.8779681214825981</v>
      </c>
      <c r="L29" s="14">
        <f t="shared" si="2"/>
        <v>1.9884368345109862</v>
      </c>
      <c r="M29" s="14">
        <f t="shared" si="2"/>
        <v>2.0989055475393745</v>
      </c>
      <c r="N29" s="14">
        <f t="shared" si="2"/>
        <v>2.209374260567762</v>
      </c>
      <c r="O29" s="14">
        <f t="shared" si="2"/>
        <v>2.3198429735961508</v>
      </c>
      <c r="P29" s="15">
        <f t="shared" si="2"/>
        <v>2.4303116866245387</v>
      </c>
    </row>
    <row r="30" spans="1:21" ht="13.5" thickBot="1">
      <c r="A30" s="105"/>
      <c r="B30" s="106"/>
      <c r="C30" s="107"/>
      <c r="D30" s="16" t="s">
        <v>16</v>
      </c>
      <c r="E30" s="17">
        <f t="shared" ref="E30:P30" si="3">SUM(E28)/SQRT(SUMX2PY2($B$7,$D$7))*$B$7*$D$5*0.0254</f>
        <v>0.99421841725549309</v>
      </c>
      <c r="F30" s="17">
        <f t="shared" si="3"/>
        <v>1.104687130283881</v>
      </c>
      <c r="G30" s="17">
        <f t="shared" si="3"/>
        <v>1.3256245563406572</v>
      </c>
      <c r="H30" s="17">
        <f t="shared" si="3"/>
        <v>1.5465619823974337</v>
      </c>
      <c r="I30" s="17">
        <f t="shared" si="3"/>
        <v>1.657030695425822</v>
      </c>
      <c r="J30" s="17">
        <f t="shared" si="3"/>
        <v>1.7674994084542099</v>
      </c>
      <c r="K30" s="17">
        <f t="shared" si="3"/>
        <v>1.8779681214825981</v>
      </c>
      <c r="L30" s="17">
        <f t="shared" si="3"/>
        <v>1.9884368345109862</v>
      </c>
      <c r="M30" s="17">
        <f t="shared" si="3"/>
        <v>2.0989055475393745</v>
      </c>
      <c r="N30" s="17">
        <f t="shared" si="3"/>
        <v>2.209374260567762</v>
      </c>
      <c r="O30" s="17">
        <f t="shared" si="3"/>
        <v>2.3198429735961508</v>
      </c>
      <c r="P30" s="18">
        <f t="shared" si="3"/>
        <v>2.4303116866245387</v>
      </c>
    </row>
    <row r="31" spans="1:21" ht="13.5" thickBot="1">
      <c r="A31" s="90" t="s">
        <v>35</v>
      </c>
      <c r="B31" s="91"/>
      <c r="C31" s="91"/>
      <c r="D31" s="91"/>
      <c r="E31" s="43">
        <f t="shared" ref="E31:P31" si="4">SUM(E28)/SQRT(SUMX2PY2($B$7,$D$7))*$B$7*0.0254*100</f>
        <v>199.24216778667196</v>
      </c>
      <c r="F31" s="43">
        <f t="shared" si="4"/>
        <v>221.3801864296355</v>
      </c>
      <c r="G31" s="43">
        <f t="shared" si="4"/>
        <v>265.65622371556259</v>
      </c>
      <c r="H31" s="43">
        <f t="shared" si="4"/>
        <v>309.93226100148974</v>
      </c>
      <c r="I31" s="43">
        <f t="shared" si="4"/>
        <v>332.07027964445331</v>
      </c>
      <c r="J31" s="43">
        <f t="shared" si="4"/>
        <v>354.20829828741682</v>
      </c>
      <c r="K31" s="43">
        <f t="shared" si="4"/>
        <v>376.3463169303804</v>
      </c>
      <c r="L31" s="43">
        <f t="shared" si="4"/>
        <v>398.48433557334391</v>
      </c>
      <c r="M31" s="43">
        <f t="shared" si="4"/>
        <v>420.62235421630749</v>
      </c>
      <c r="N31" s="43">
        <f t="shared" si="4"/>
        <v>442.760372859271</v>
      </c>
      <c r="O31" s="43">
        <f t="shared" si="4"/>
        <v>464.89839150223463</v>
      </c>
      <c r="P31" s="44">
        <f t="shared" si="4"/>
        <v>487.03641014519815</v>
      </c>
      <c r="Q31" s="45"/>
      <c r="R31" s="45"/>
      <c r="S31" s="46"/>
      <c r="T31" s="92"/>
      <c r="U31" s="92"/>
    </row>
    <row r="32" spans="1:21">
      <c r="A32" s="90" t="s">
        <v>36</v>
      </c>
      <c r="B32" s="91"/>
      <c r="C32" s="91"/>
      <c r="D32" s="91"/>
      <c r="E32" s="47">
        <f t="shared" ref="E32:P32" si="5">SUM(E28)/SQRT(SUMX2PY2($B$7,$D$7))*$D$7*0.0254*100</f>
        <v>112.07371938000297</v>
      </c>
      <c r="F32" s="47">
        <f t="shared" si="5"/>
        <v>124.52635486666999</v>
      </c>
      <c r="G32" s="47">
        <f t="shared" si="5"/>
        <v>149.43162584000396</v>
      </c>
      <c r="H32" s="47">
        <f t="shared" si="5"/>
        <v>174.33689681333797</v>
      </c>
      <c r="I32" s="47">
        <f t="shared" si="5"/>
        <v>186.78953230000499</v>
      </c>
      <c r="J32" s="47">
        <f t="shared" si="5"/>
        <v>199.24216778667196</v>
      </c>
      <c r="K32" s="47">
        <f t="shared" si="5"/>
        <v>211.69480327333895</v>
      </c>
      <c r="L32" s="47">
        <f t="shared" si="5"/>
        <v>224.14743876000594</v>
      </c>
      <c r="M32" s="47">
        <f t="shared" si="5"/>
        <v>236.60007424667299</v>
      </c>
      <c r="N32" s="47">
        <f t="shared" si="5"/>
        <v>249.05270973333998</v>
      </c>
      <c r="O32" s="47">
        <f t="shared" si="5"/>
        <v>261.50534522000697</v>
      </c>
      <c r="P32" s="48">
        <f t="shared" si="5"/>
        <v>273.95798070667394</v>
      </c>
      <c r="Q32" s="49"/>
      <c r="R32" s="49"/>
      <c r="S32" s="46"/>
      <c r="T32" s="92"/>
      <c r="U32" s="92"/>
    </row>
    <row r="33" spans="1:19" ht="13.5">
      <c r="A33" s="93" t="s">
        <v>37</v>
      </c>
      <c r="B33" s="94"/>
      <c r="C33" s="94"/>
      <c r="D33" s="94"/>
      <c r="E33" s="50">
        <f t="shared" ref="E33:P33" si="6">(((E$28/SQRT(SUMX2PY2($B$7,$D$7)))*$D$7)*($B$6-100))*0.0254</f>
        <v>17.931795100800475</v>
      </c>
      <c r="F33" s="50">
        <f t="shared" si="6"/>
        <v>19.924216778667198</v>
      </c>
      <c r="G33" s="50">
        <f t="shared" si="6"/>
        <v>23.909060134400633</v>
      </c>
      <c r="H33" s="50">
        <f t="shared" si="6"/>
        <v>27.893903490134075</v>
      </c>
      <c r="I33" s="50">
        <f t="shared" si="6"/>
        <v>29.886325168000798</v>
      </c>
      <c r="J33" s="50">
        <f t="shared" si="6"/>
        <v>31.878746845867514</v>
      </c>
      <c r="K33" s="50">
        <f t="shared" si="6"/>
        <v>33.871168523734234</v>
      </c>
      <c r="L33" s="50">
        <f t="shared" si="6"/>
        <v>35.86359020160095</v>
      </c>
      <c r="M33" s="50">
        <f t="shared" si="6"/>
        <v>37.85601187946768</v>
      </c>
      <c r="N33" s="50">
        <f t="shared" si="6"/>
        <v>39.848433557334396</v>
      </c>
      <c r="O33" s="50">
        <f t="shared" si="6"/>
        <v>41.840855235201111</v>
      </c>
      <c r="P33" s="50">
        <f t="shared" si="6"/>
        <v>43.833276913067827</v>
      </c>
      <c r="Q33" s="95"/>
      <c r="R33" s="95"/>
      <c r="S33" s="95"/>
    </row>
    <row r="34" spans="1:19" ht="14.25" thickBot="1">
      <c r="A34" s="93" t="s">
        <v>38</v>
      </c>
      <c r="B34" s="94"/>
      <c r="C34" s="94"/>
      <c r="D34" s="94"/>
      <c r="E34" s="50">
        <f t="shared" ref="E34:P34" si="7">(((E$28/SQRT(SUMX2PY2($B$7,$D$7)))*$D$7)*($G$6-100))*0.0254</f>
        <v>17.931795100800475</v>
      </c>
      <c r="F34" s="50">
        <f t="shared" si="7"/>
        <v>19.924216778667198</v>
      </c>
      <c r="G34" s="50">
        <f t="shared" si="7"/>
        <v>23.909060134400633</v>
      </c>
      <c r="H34" s="50">
        <f t="shared" si="7"/>
        <v>27.893903490134075</v>
      </c>
      <c r="I34" s="50">
        <f t="shared" si="7"/>
        <v>29.886325168000798</v>
      </c>
      <c r="J34" s="50">
        <f t="shared" si="7"/>
        <v>31.878746845867514</v>
      </c>
      <c r="K34" s="50">
        <f t="shared" si="7"/>
        <v>33.871168523734234</v>
      </c>
      <c r="L34" s="50">
        <f t="shared" si="7"/>
        <v>35.86359020160095</v>
      </c>
      <c r="M34" s="50">
        <f t="shared" si="7"/>
        <v>37.85601187946768</v>
      </c>
      <c r="N34" s="50">
        <f t="shared" si="7"/>
        <v>39.848433557334396</v>
      </c>
      <c r="O34" s="50">
        <f t="shared" si="7"/>
        <v>41.840855235201111</v>
      </c>
      <c r="P34" s="50">
        <f t="shared" si="7"/>
        <v>43.833276913067827</v>
      </c>
      <c r="Q34" s="95"/>
      <c r="R34" s="95"/>
      <c r="S34" s="95"/>
    </row>
    <row r="35" spans="1:19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</row>
    <row r="36" spans="1:19" ht="13.5" thickBot="1">
      <c r="A36" s="54"/>
      <c r="B36" s="29"/>
      <c r="C36" s="29"/>
      <c r="D36" s="29"/>
      <c r="E36" s="29"/>
      <c r="F36" s="82" t="s">
        <v>39</v>
      </c>
      <c r="G36" s="83"/>
      <c r="H36" s="84"/>
      <c r="I36" s="85" t="s">
        <v>40</v>
      </c>
      <c r="J36" s="85"/>
      <c r="K36" s="85" t="s">
        <v>41</v>
      </c>
      <c r="L36" s="85"/>
      <c r="M36" s="29"/>
      <c r="N36" s="29"/>
      <c r="O36" s="29"/>
      <c r="P36" s="28"/>
    </row>
    <row r="37" spans="1:19" ht="15" thickTop="1" thickBot="1">
      <c r="A37" s="86" t="s">
        <v>42</v>
      </c>
      <c r="B37" s="87"/>
      <c r="C37" s="88"/>
      <c r="D37" s="30"/>
      <c r="E37" s="31" t="s">
        <v>43</v>
      </c>
      <c r="F37" s="75" t="str">
        <f>IF(D37,((D37)/SQRT(SUMX2PY2(B7,D7))*B7*B5*0.0254),"")</f>
        <v/>
      </c>
      <c r="G37" s="75"/>
      <c r="H37" s="75"/>
      <c r="I37" s="76" t="str">
        <f>IF(D37,ATAN(K37/(F37*100))*180/PI(),"")</f>
        <v/>
      </c>
      <c r="J37" s="76"/>
      <c r="K37" s="89" t="str">
        <f>IF(D37,(((D37/SQRT(SUMX2PY2(B7,D7)))*D7)*(B6/100)-((D37/SQRT(SUMX2PY2(B7,D7)))*D7))*2.54,"")</f>
        <v/>
      </c>
      <c r="L37" s="89"/>
      <c r="M37" s="29"/>
      <c r="N37" s="29"/>
      <c r="O37" s="29"/>
      <c r="P37" s="28"/>
    </row>
    <row r="38" spans="1:19" ht="13.5" thickTop="1">
      <c r="A38" s="55"/>
      <c r="B38" s="56"/>
      <c r="C38" s="56"/>
      <c r="D38" s="35"/>
      <c r="E38" s="57" t="s">
        <v>44</v>
      </c>
      <c r="F38" s="75" t="str">
        <f>IF(D37,((D37)/SQRT(SUMX2PY2(B7,D7))*B7*D5*0.0254),"")</f>
        <v/>
      </c>
      <c r="G38" s="75"/>
      <c r="H38" s="75"/>
      <c r="I38" s="76" t="str">
        <f>IF(D37,ATAN(K37/(F38*100))*180/PI(),"")</f>
        <v/>
      </c>
      <c r="J38" s="76"/>
      <c r="K38" s="29"/>
      <c r="L38" s="29"/>
      <c r="M38" s="29"/>
      <c r="N38" s="29"/>
      <c r="O38" s="29"/>
      <c r="P38" s="28"/>
    </row>
    <row r="39" spans="1:19">
      <c r="A39" s="56"/>
      <c r="B39" s="56"/>
      <c r="C39" s="56"/>
      <c r="D39" s="35"/>
      <c r="E39" s="58"/>
      <c r="F39" s="59"/>
      <c r="G39" s="59"/>
      <c r="H39" s="59"/>
      <c r="I39" s="36"/>
      <c r="J39" s="36"/>
      <c r="K39" s="29"/>
      <c r="L39" s="29"/>
      <c r="M39" s="29"/>
      <c r="N39" s="29"/>
      <c r="O39" s="29"/>
      <c r="P39" s="28"/>
    </row>
    <row r="40" spans="1:19">
      <c r="A40" s="56"/>
      <c r="B40" s="56"/>
      <c r="C40" s="56"/>
      <c r="D40" s="77" t="s">
        <v>45</v>
      </c>
      <c r="E40" s="77"/>
      <c r="F40" s="78" t="str">
        <f>IF(D37,((D37)/SQRT(SUMX2PY2(B7,D7))*B7*0.0254*100),"")</f>
        <v/>
      </c>
      <c r="G40" s="79"/>
      <c r="H40" s="80"/>
      <c r="I40" s="36"/>
      <c r="J40" s="36"/>
      <c r="K40" s="29"/>
      <c r="L40" s="29"/>
      <c r="M40" s="29"/>
      <c r="N40" s="29"/>
      <c r="O40" s="29"/>
      <c r="P40" s="28"/>
    </row>
    <row r="41" spans="1:19">
      <c r="A41" s="60"/>
      <c r="B41" s="56"/>
      <c r="C41" s="56"/>
      <c r="D41" s="77" t="s">
        <v>46</v>
      </c>
      <c r="E41" s="77"/>
      <c r="F41" s="81" t="str">
        <f>IF(D37,((D37)/SQRT(SUMX2PY2(B7,D7))*D7*0.0254*100),"")</f>
        <v/>
      </c>
      <c r="G41" s="81"/>
      <c r="H41" s="81"/>
      <c r="K41" s="29"/>
      <c r="L41" s="29"/>
      <c r="M41" s="29"/>
      <c r="N41" s="29"/>
      <c r="O41" s="29"/>
      <c r="P41" s="28"/>
    </row>
    <row r="42" spans="1:19" ht="13.5" thickBot="1">
      <c r="A42" s="61"/>
      <c r="B42" s="62"/>
      <c r="C42" s="62"/>
      <c r="D42" s="62"/>
      <c r="E42" s="62"/>
      <c r="F42" s="62"/>
      <c r="G42" s="62"/>
      <c r="H42" s="62"/>
      <c r="I42" s="63"/>
      <c r="J42" s="62"/>
      <c r="K42" s="62"/>
      <c r="L42" s="62"/>
      <c r="M42" s="62"/>
      <c r="N42" s="62"/>
      <c r="O42" s="62"/>
      <c r="P42" s="64"/>
    </row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>
      <c r="A58" s="3" t="s">
        <v>47</v>
      </c>
    </row>
    <row r="68" spans="6:8" ht="13.5" thickBot="1"/>
    <row r="69" spans="6:8" ht="13.5" thickTop="1">
      <c r="F69" s="65"/>
      <c r="G69" s="66"/>
      <c r="H69" s="67"/>
    </row>
    <row r="70" spans="6:8">
      <c r="F70" s="68"/>
      <c r="G70" s="69"/>
      <c r="H70" s="70"/>
    </row>
    <row r="71" spans="6:8" ht="13.5" thickBot="1">
      <c r="F71" s="71"/>
      <c r="G71" s="72"/>
      <c r="H71" s="73"/>
    </row>
    <row r="72" spans="6:8" ht="13.5" thickTop="1"/>
  </sheetData>
  <mergeCells count="52">
    <mergeCell ref="B3:E3"/>
    <mergeCell ref="B4:F4"/>
    <mergeCell ref="B6:D6"/>
    <mergeCell ref="G6:I6"/>
    <mergeCell ref="B8:I8"/>
    <mergeCell ref="F20:H20"/>
    <mergeCell ref="I20:J20"/>
    <mergeCell ref="K20:L20"/>
    <mergeCell ref="M20:O20"/>
    <mergeCell ref="A14:D14"/>
    <mergeCell ref="A15:C16"/>
    <mergeCell ref="F18:H18"/>
    <mergeCell ref="I18:J18"/>
    <mergeCell ref="K18:L18"/>
    <mergeCell ref="M18:O18"/>
    <mergeCell ref="A19:C19"/>
    <mergeCell ref="F19:H19"/>
    <mergeCell ref="I19:J19"/>
    <mergeCell ref="K19:L19"/>
    <mergeCell ref="M19:O19"/>
    <mergeCell ref="A29:C30"/>
    <mergeCell ref="G22:H22"/>
    <mergeCell ref="J22:K22"/>
    <mergeCell ref="G23:H23"/>
    <mergeCell ref="J23:K23"/>
    <mergeCell ref="G25:H25"/>
    <mergeCell ref="J25:K25"/>
    <mergeCell ref="O25:P25"/>
    <mergeCell ref="G26:H26"/>
    <mergeCell ref="J26:K26"/>
    <mergeCell ref="O26:P26"/>
    <mergeCell ref="A28:D28"/>
    <mergeCell ref="A31:D31"/>
    <mergeCell ref="T31:U31"/>
    <mergeCell ref="A32:D32"/>
    <mergeCell ref="T32:U32"/>
    <mergeCell ref="A33:D33"/>
    <mergeCell ref="Q33:S34"/>
    <mergeCell ref="A34:D34"/>
    <mergeCell ref="F36:H36"/>
    <mergeCell ref="I36:J36"/>
    <mergeCell ref="K36:L36"/>
    <mergeCell ref="A37:C37"/>
    <mergeCell ref="F37:H37"/>
    <mergeCell ref="I37:J37"/>
    <mergeCell ref="K37:L37"/>
    <mergeCell ref="F38:H38"/>
    <mergeCell ref="I38:J38"/>
    <mergeCell ref="D40:E40"/>
    <mergeCell ref="F40:H40"/>
    <mergeCell ref="D41:E41"/>
    <mergeCell ref="F41:H41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EH412ST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김은영</dc:creator>
  <cp:lastModifiedBy>김은영</cp:lastModifiedBy>
  <dcterms:created xsi:type="dcterms:W3CDTF">2022-03-03T01:19:50Z</dcterms:created>
  <dcterms:modified xsi:type="dcterms:W3CDTF">2022-08-04T05:37:41Z</dcterms:modified>
</cp:coreProperties>
</file>